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2001 Totals" sheetId="1" r:id="rId1"/>
  </sheets>
  <definedNames>
    <definedName name="_xlnm.Print_Titles" localSheetId="0">'2001 Totals'!$A:$A</definedName>
  </definedNames>
  <calcPr fullCalcOnLoad="1"/>
</workbook>
</file>

<file path=xl/sharedStrings.xml><?xml version="1.0" encoding="utf-8"?>
<sst xmlns="http://schemas.openxmlformats.org/spreadsheetml/2006/main" count="43" uniqueCount="43">
  <si>
    <t>Team Name</t>
  </si>
  <si>
    <t>Entry Fee</t>
  </si>
  <si>
    <t>Total Season Losses</t>
  </si>
  <si>
    <t>Loss # x $10.00</t>
  </si>
  <si>
    <t>15-Round</t>
  </si>
  <si>
    <t>Total Points For</t>
  </si>
  <si>
    <t>Total Points Against</t>
  </si>
  <si>
    <t>PF-PA Total</t>
  </si>
  <si>
    <t>Total x $0.20</t>
  </si>
  <si>
    <t>Total Trnsact.</t>
  </si>
  <si>
    <t>Trnsact. x $3.00</t>
  </si>
  <si>
    <t>Total Trades</t>
  </si>
  <si>
    <t>Trades x $5.00</t>
  </si>
  <si>
    <t>Admin. Fees
 (FLM Prg)</t>
  </si>
  <si>
    <t>Power Ranking Champ
$50</t>
  </si>
  <si>
    <t>Efficiency Ratings Champ
$50</t>
  </si>
  <si>
    <t>OWED / Paid Sub-Total</t>
  </si>
  <si>
    <t>Conf (10%) x 3</t>
  </si>
  <si>
    <t>Wildcard (5%) x 3</t>
  </si>
  <si>
    <t>Bowl Winner (20%)</t>
  </si>
  <si>
    <t>Bowl Run-Up (8%)</t>
  </si>
  <si>
    <t>#1 Total Points (15%)</t>
  </si>
  <si>
    <t>#2 Total Points (8%)</t>
  </si>
  <si>
    <t>#3 Total Points (4%)</t>
  </si>
  <si>
    <t>KICK IN THE DICK #</t>
  </si>
  <si>
    <t>KITD x $5.00</t>
  </si>
  <si>
    <t>Toilet Bowl Winner</t>
  </si>
  <si>
    <t>FINAL TOTALS**</t>
  </si>
  <si>
    <t>Assholes</t>
  </si>
  <si>
    <t>Blind Squirrels</t>
  </si>
  <si>
    <t>Cheesy-Poofs</t>
  </si>
  <si>
    <t>Cyclones</t>
  </si>
  <si>
    <t>Dukes</t>
  </si>
  <si>
    <t>G-Men</t>
  </si>
  <si>
    <t>High Tech Rednecks</t>
  </si>
  <si>
    <t>Painful Rectal Itches</t>
  </si>
  <si>
    <t>Pull My Finger</t>
  </si>
  <si>
    <t>Ruffy</t>
  </si>
  <si>
    <t>VEGA</t>
  </si>
  <si>
    <t>Venwaz Balls</t>
  </si>
  <si>
    <t>Subtotals:</t>
  </si>
  <si>
    <t>Less entry fee (paid 8/01)</t>
  </si>
  <si>
    <t>Franch. Player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</si>
</sst>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\-&quot;$&quot;#,##0.00\)"/>
    <numFmt numFmtId="165" formatCode="&quot;$&quot;#,##0.00_);\-&quot;$&quot;#,##0.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Times New Roman"/>
      <family val="1"/>
    </font>
    <font>
      <b/>
      <sz val="10"/>
      <name val="Times New Roman"/>
      <family val="0"/>
    </font>
    <font>
      <b/>
      <i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65" fontId="1" fillId="2" borderId="0" xfId="0" applyNumberFormat="1" applyFont="1" applyFill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2" borderId="0" xfId="0" applyNumberFormat="1" applyFill="1" applyAlignment="1">
      <alignment horizontal="center"/>
    </xf>
    <xf numFmtId="1" fontId="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1" fontId="0" fillId="2" borderId="0" xfId="0" applyNumberFormat="1" applyFill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14</xdr:row>
      <xdr:rowOff>152400</xdr:rowOff>
    </xdr:from>
    <xdr:to>
      <xdr:col>17</xdr:col>
      <xdr:colOff>666750</xdr:colOff>
      <xdr:row>26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2162175" y="2924175"/>
          <a:ext cx="10448925" cy="1943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Times New Roman"/>
              <a:ea typeface="Times New Roman"/>
              <a:cs typeface="Times New Roman"/>
            </a:rPr>
            <a:t>Clarification of chart information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(refer to page 6, 7 of the SFFL2001 rules for further explanations):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»  Franchise Player - if a team named a franchise player at the 2001 Think Tank, there is a $25 charge that goes into the league pot.
»  15-Round = first game of season where highest scoring starting 15th-round pick collects $5 from each team.  The winner was San Diego D (Blind Squirrels).
»  Transaction totals also include Roll-Off losers totals; note that adjustments were made for multiple player drops (additional $1 per try)
»  Administration fees include league program ($40 paid by Bryan McGonigal).
»  Power Rankings and Efficiency Rating champs each earn $50, deducted from the league pot BEFORE % awards are calculated.
»  OWED Sub-Total should equal total amounts collected by teams minus the party costs; this total is used for calculating payoff %.
»  **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FINAL TOTALS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should equal $0, which is total money owed + total money paid out, </a:t>
          </a: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less entry fees (already paid), Kick in the Dick/Toilet Bowl winner $$.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»  Half, or $80 of the Kick in the Dick funds pays off the Toilet Bowl winner.
»  The $80 Leftover from the "Kick in the Dick" is used for party purposes only and is not factored into winners/losers percentages.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1.421875" style="0" customWidth="1"/>
    <col min="2" max="3" width="10.28125" style="8" customWidth="1"/>
    <col min="4" max="4" width="8.8515625" style="9" customWidth="1"/>
    <col min="5" max="6" width="8.8515625" style="8" customWidth="1"/>
    <col min="7" max="9" width="8.8515625" style="9" customWidth="1"/>
    <col min="10" max="10" width="8.8515625" style="8" customWidth="1"/>
    <col min="11" max="11" width="8.8515625" style="9" customWidth="1"/>
    <col min="12" max="12" width="8.8515625" style="8" customWidth="1"/>
    <col min="13" max="13" width="8.8515625" style="9" customWidth="1"/>
    <col min="14" max="15" width="8.8515625" style="8" customWidth="1"/>
    <col min="16" max="16" width="9.57421875" style="8" customWidth="1"/>
    <col min="17" max="17" width="11.28125" style="8" customWidth="1"/>
    <col min="18" max="18" width="10.7109375" style="8" customWidth="1"/>
    <col min="19" max="26" width="8.8515625" style="8" customWidth="1"/>
    <col min="27" max="27" width="8.8515625" style="14" customWidth="1"/>
    <col min="28" max="29" width="11.28125" style="14" customWidth="1"/>
    <col min="30" max="30" width="11.140625" style="22" customWidth="1"/>
  </cols>
  <sheetData>
    <row r="1" spans="1:30" s="1" customFormat="1" ht="51">
      <c r="A1" s="1" t="s">
        <v>0</v>
      </c>
      <c r="B1" s="2" t="s">
        <v>1</v>
      </c>
      <c r="C1" s="2" t="s">
        <v>42</v>
      </c>
      <c r="D1" s="3" t="s">
        <v>2</v>
      </c>
      <c r="E1" s="2" t="s">
        <v>3</v>
      </c>
      <c r="F1" s="2" t="s">
        <v>4</v>
      </c>
      <c r="G1" s="3" t="s">
        <v>5</v>
      </c>
      <c r="H1" s="3" t="s">
        <v>6</v>
      </c>
      <c r="I1" s="3" t="s">
        <v>7</v>
      </c>
      <c r="J1" s="2" t="s">
        <v>8</v>
      </c>
      <c r="K1" s="3" t="s">
        <v>9</v>
      </c>
      <c r="L1" s="2" t="s">
        <v>10</v>
      </c>
      <c r="M1" s="3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4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5" t="s">
        <v>25</v>
      </c>
      <c r="AB1" s="5" t="s">
        <v>41</v>
      </c>
      <c r="AC1" s="6" t="s">
        <v>26</v>
      </c>
      <c r="AD1" s="7" t="s">
        <v>27</v>
      </c>
    </row>
    <row r="2" spans="1:30" ht="12.75">
      <c r="A2" t="s">
        <v>28</v>
      </c>
      <c r="B2" s="8">
        <v>-150</v>
      </c>
      <c r="D2" s="9">
        <v>6</v>
      </c>
      <c r="E2" s="8">
        <f aca="true" t="shared" si="0" ref="E2:E13">SUM(D2*10)*-1</f>
        <v>-60</v>
      </c>
      <c r="F2" s="23">
        <v>-5</v>
      </c>
      <c r="G2" s="10">
        <v>1678</v>
      </c>
      <c r="H2" s="10">
        <v>1698</v>
      </c>
      <c r="I2" s="9">
        <f aca="true" t="shared" si="1" ref="I2:I13">SUM(G2-H2)</f>
        <v>-20</v>
      </c>
      <c r="J2" s="8">
        <f aca="true" t="shared" si="2" ref="J2:J13">SUM(I2*0.2)</f>
        <v>-4</v>
      </c>
      <c r="K2" s="9">
        <v>10</v>
      </c>
      <c r="L2" s="8">
        <v>-32</v>
      </c>
      <c r="M2" s="9">
        <v>1</v>
      </c>
      <c r="N2" s="8">
        <f aca="true" t="shared" si="3" ref="N2:N13">SUM(M2*5)*-1</f>
        <v>-5</v>
      </c>
      <c r="P2" s="11">
        <v>0</v>
      </c>
      <c r="Q2" s="11">
        <v>0</v>
      </c>
      <c r="R2" s="12">
        <f>SUM(B2+C2+E2+F2+J2+L2+N2+O2+P2+Q2)</f>
        <v>-256</v>
      </c>
      <c r="S2" s="11">
        <f>SUM($R$14*0.1)*-1</f>
        <v>308.40000000000003</v>
      </c>
      <c r="T2" s="11">
        <v>0</v>
      </c>
      <c r="U2" s="11">
        <v>0</v>
      </c>
      <c r="V2" s="11">
        <v>0</v>
      </c>
      <c r="W2" s="11">
        <v>0</v>
      </c>
      <c r="X2" s="11">
        <v>0</v>
      </c>
      <c r="Y2" s="11">
        <v>0</v>
      </c>
      <c r="Z2" s="13">
        <v>2</v>
      </c>
      <c r="AA2" s="14">
        <f aca="true" t="shared" si="4" ref="AA2:AA13">SUM(Z2*-10)</f>
        <v>-20</v>
      </c>
      <c r="AB2" s="14">
        <v>150</v>
      </c>
      <c r="AC2" s="11">
        <v>0</v>
      </c>
      <c r="AD2" s="15">
        <f aca="true" t="shared" si="5" ref="AD2:AD13">SUM(R2+S2+T2+U2+V2+W2+X2+Y2+AA2+AB2+AC2)</f>
        <v>182.40000000000003</v>
      </c>
    </row>
    <row r="3" spans="1:30" ht="12.75">
      <c r="A3" t="s">
        <v>29</v>
      </c>
      <c r="B3" s="8">
        <v>-150</v>
      </c>
      <c r="C3" s="8">
        <v>-25</v>
      </c>
      <c r="D3" s="9">
        <v>6</v>
      </c>
      <c r="E3" s="8">
        <f t="shared" si="0"/>
        <v>-60</v>
      </c>
      <c r="F3" s="23">
        <v>55</v>
      </c>
      <c r="G3" s="10">
        <v>2266</v>
      </c>
      <c r="H3" s="10">
        <v>1908</v>
      </c>
      <c r="I3" s="9">
        <f t="shared" si="1"/>
        <v>358</v>
      </c>
      <c r="J3" s="8">
        <f t="shared" si="2"/>
        <v>71.60000000000001</v>
      </c>
      <c r="K3" s="9">
        <v>6</v>
      </c>
      <c r="L3" s="8">
        <f>SUM(K3*3)*-1</f>
        <v>-18</v>
      </c>
      <c r="M3" s="9">
        <v>3</v>
      </c>
      <c r="N3" s="8">
        <f t="shared" si="3"/>
        <v>-15</v>
      </c>
      <c r="P3" s="11">
        <v>0</v>
      </c>
      <c r="Q3" s="11">
        <v>50</v>
      </c>
      <c r="R3" s="12">
        <f aca="true" t="shared" si="6" ref="R3:R13">SUM(B3+C3+E3+F3+J3+L3+N3+O3+P3+Q3)</f>
        <v>-91.39999999999998</v>
      </c>
      <c r="S3" s="11">
        <f>SUM($R$14*0.1)*-1</f>
        <v>308.40000000000003</v>
      </c>
      <c r="T3" s="11">
        <v>0</v>
      </c>
      <c r="U3" s="11">
        <v>0</v>
      </c>
      <c r="V3" s="11">
        <v>0</v>
      </c>
      <c r="W3" s="11">
        <f>SUM($R$14*0.15)*-1</f>
        <v>462.59999999999997</v>
      </c>
      <c r="X3" s="11">
        <v>0</v>
      </c>
      <c r="Y3" s="11">
        <v>0</v>
      </c>
      <c r="Z3" s="13">
        <v>0</v>
      </c>
      <c r="AA3" s="14">
        <f t="shared" si="4"/>
        <v>0</v>
      </c>
      <c r="AB3" s="14">
        <v>150</v>
      </c>
      <c r="AC3" s="11">
        <v>0</v>
      </c>
      <c r="AD3" s="15">
        <f t="shared" si="5"/>
        <v>829.6</v>
      </c>
    </row>
    <row r="4" spans="1:30" ht="12.75">
      <c r="A4" t="s">
        <v>30</v>
      </c>
      <c r="B4" s="8">
        <v>-150</v>
      </c>
      <c r="C4" s="8">
        <v>-25</v>
      </c>
      <c r="D4" s="9">
        <v>10</v>
      </c>
      <c r="E4" s="8">
        <f t="shared" si="0"/>
        <v>-100</v>
      </c>
      <c r="F4" s="23">
        <v>-5</v>
      </c>
      <c r="G4" s="10">
        <v>1862</v>
      </c>
      <c r="H4" s="10">
        <v>2026</v>
      </c>
      <c r="I4" s="9">
        <f t="shared" si="1"/>
        <v>-164</v>
      </c>
      <c r="J4" s="8">
        <f t="shared" si="2"/>
        <v>-32.800000000000004</v>
      </c>
      <c r="K4" s="9">
        <v>12</v>
      </c>
      <c r="L4" s="8">
        <v>-37</v>
      </c>
      <c r="M4" s="9">
        <v>3</v>
      </c>
      <c r="N4" s="8">
        <f t="shared" si="3"/>
        <v>-15</v>
      </c>
      <c r="P4" s="11">
        <v>0</v>
      </c>
      <c r="Q4" s="11">
        <v>0</v>
      </c>
      <c r="R4" s="12">
        <f t="shared" si="6"/>
        <v>-364.8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3">
        <v>2</v>
      </c>
      <c r="AA4" s="14">
        <f t="shared" si="4"/>
        <v>-20</v>
      </c>
      <c r="AB4" s="14">
        <v>150</v>
      </c>
      <c r="AC4" s="11">
        <v>80</v>
      </c>
      <c r="AD4" s="15">
        <f t="shared" si="5"/>
        <v>-154.8</v>
      </c>
    </row>
    <row r="5" spans="1:30" ht="12.75">
      <c r="A5" t="s">
        <v>31</v>
      </c>
      <c r="B5" s="8">
        <v>-150</v>
      </c>
      <c r="D5" s="9">
        <v>8</v>
      </c>
      <c r="E5" s="8">
        <f t="shared" si="0"/>
        <v>-80</v>
      </c>
      <c r="F5" s="23">
        <v>-5</v>
      </c>
      <c r="G5" s="10">
        <v>1534</v>
      </c>
      <c r="H5" s="10">
        <v>1999</v>
      </c>
      <c r="I5" s="9">
        <f t="shared" si="1"/>
        <v>-465</v>
      </c>
      <c r="J5" s="8">
        <f t="shared" si="2"/>
        <v>-93</v>
      </c>
      <c r="K5" s="9">
        <v>16</v>
      </c>
      <c r="L5" s="8">
        <f>SUM(K5*3)*-1</f>
        <v>-48</v>
      </c>
      <c r="N5" s="8">
        <f t="shared" si="3"/>
        <v>0</v>
      </c>
      <c r="P5" s="11">
        <v>0</v>
      </c>
      <c r="Q5" s="11">
        <v>0</v>
      </c>
      <c r="R5" s="12">
        <f t="shared" si="6"/>
        <v>-376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3">
        <v>2</v>
      </c>
      <c r="AA5" s="14">
        <f t="shared" si="4"/>
        <v>-20</v>
      </c>
      <c r="AB5" s="14">
        <v>150</v>
      </c>
      <c r="AC5" s="11">
        <v>0</v>
      </c>
      <c r="AD5" s="15">
        <f t="shared" si="5"/>
        <v>-246</v>
      </c>
    </row>
    <row r="6" spans="1:30" ht="12.75">
      <c r="A6" t="s">
        <v>32</v>
      </c>
      <c r="B6" s="8">
        <v>-150</v>
      </c>
      <c r="D6" s="9">
        <v>7</v>
      </c>
      <c r="E6" s="8">
        <f t="shared" si="0"/>
        <v>-70</v>
      </c>
      <c r="F6" s="23">
        <v>-5</v>
      </c>
      <c r="G6" s="10">
        <v>1979</v>
      </c>
      <c r="H6" s="10">
        <v>1883</v>
      </c>
      <c r="I6" s="9">
        <f t="shared" si="1"/>
        <v>96</v>
      </c>
      <c r="J6" s="8">
        <f t="shared" si="2"/>
        <v>19.200000000000003</v>
      </c>
      <c r="K6" s="9">
        <v>7</v>
      </c>
      <c r="L6" s="8">
        <f>SUM(K6*3)*-1</f>
        <v>-21</v>
      </c>
      <c r="N6" s="8">
        <f t="shared" si="3"/>
        <v>0</v>
      </c>
      <c r="P6" s="11">
        <v>0</v>
      </c>
      <c r="Q6" s="11">
        <v>0</v>
      </c>
      <c r="R6" s="12">
        <f t="shared" si="6"/>
        <v>-226.8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3">
        <v>0</v>
      </c>
      <c r="AA6" s="14">
        <f t="shared" si="4"/>
        <v>0</v>
      </c>
      <c r="AB6" s="14">
        <v>150</v>
      </c>
      <c r="AC6" s="11">
        <v>0</v>
      </c>
      <c r="AD6" s="15">
        <f t="shared" si="5"/>
        <v>-76.80000000000001</v>
      </c>
    </row>
    <row r="7" spans="1:30" ht="12.75">
      <c r="A7" t="s">
        <v>33</v>
      </c>
      <c r="B7" s="8">
        <v>-150</v>
      </c>
      <c r="C7" s="8">
        <v>-25</v>
      </c>
      <c r="D7" s="9">
        <v>7</v>
      </c>
      <c r="E7" s="8">
        <f t="shared" si="0"/>
        <v>-70</v>
      </c>
      <c r="F7" s="23">
        <v>-5</v>
      </c>
      <c r="G7" s="10">
        <v>1803</v>
      </c>
      <c r="H7" s="10">
        <v>1761</v>
      </c>
      <c r="I7" s="9">
        <f t="shared" si="1"/>
        <v>42</v>
      </c>
      <c r="J7" s="8">
        <f t="shared" si="2"/>
        <v>8.4</v>
      </c>
      <c r="K7" s="9">
        <v>16</v>
      </c>
      <c r="L7" s="8">
        <v>-52</v>
      </c>
      <c r="N7" s="8">
        <f t="shared" si="3"/>
        <v>0</v>
      </c>
      <c r="P7" s="11">
        <v>0</v>
      </c>
      <c r="Q7" s="11">
        <v>0</v>
      </c>
      <c r="R7" s="12">
        <f t="shared" si="6"/>
        <v>-293.6</v>
      </c>
      <c r="S7" s="11">
        <v>0</v>
      </c>
      <c r="T7" s="11">
        <f>SUM($R$14*0.05)*-1</f>
        <v>154.20000000000002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3">
        <v>2</v>
      </c>
      <c r="AA7" s="14">
        <f t="shared" si="4"/>
        <v>-20</v>
      </c>
      <c r="AB7" s="14">
        <v>150</v>
      </c>
      <c r="AC7" s="11">
        <v>0</v>
      </c>
      <c r="AD7" s="15">
        <f t="shared" si="5"/>
        <v>-9.400000000000006</v>
      </c>
    </row>
    <row r="8" spans="1:30" ht="12.75">
      <c r="A8" t="s">
        <v>34</v>
      </c>
      <c r="B8" s="8">
        <v>-150</v>
      </c>
      <c r="C8" s="8">
        <v>-25</v>
      </c>
      <c r="D8" s="9">
        <v>7</v>
      </c>
      <c r="E8" s="8">
        <f t="shared" si="0"/>
        <v>-70</v>
      </c>
      <c r="F8" s="23">
        <v>-5</v>
      </c>
      <c r="G8" s="10">
        <v>1777</v>
      </c>
      <c r="H8" s="10">
        <v>1865</v>
      </c>
      <c r="I8" s="9">
        <f t="shared" si="1"/>
        <v>-88</v>
      </c>
      <c r="J8" s="8">
        <f t="shared" si="2"/>
        <v>-17.6</v>
      </c>
      <c r="K8" s="9">
        <v>19</v>
      </c>
      <c r="L8" s="8">
        <v>-58</v>
      </c>
      <c r="M8" s="9">
        <v>3</v>
      </c>
      <c r="N8" s="8">
        <f t="shared" si="3"/>
        <v>-15</v>
      </c>
      <c r="P8" s="11">
        <v>0</v>
      </c>
      <c r="Q8" s="11">
        <v>0</v>
      </c>
      <c r="R8" s="12">
        <f t="shared" si="6"/>
        <v>-340.6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3">
        <v>1</v>
      </c>
      <c r="AA8" s="14">
        <f t="shared" si="4"/>
        <v>-10</v>
      </c>
      <c r="AB8" s="14">
        <v>150</v>
      </c>
      <c r="AC8" s="11">
        <v>0</v>
      </c>
      <c r="AD8" s="15">
        <f t="shared" si="5"/>
        <v>-200.60000000000002</v>
      </c>
    </row>
    <row r="9" spans="1:30" ht="12.75">
      <c r="A9" t="s">
        <v>35</v>
      </c>
      <c r="B9" s="8">
        <v>0</v>
      </c>
      <c r="D9" s="9">
        <v>7</v>
      </c>
      <c r="E9" s="8">
        <f t="shared" si="0"/>
        <v>-70</v>
      </c>
      <c r="F9" s="23">
        <v>-5</v>
      </c>
      <c r="G9" s="10">
        <v>2054</v>
      </c>
      <c r="H9" s="10">
        <v>1830</v>
      </c>
      <c r="I9" s="9">
        <f t="shared" si="1"/>
        <v>224</v>
      </c>
      <c r="J9" s="8">
        <f t="shared" si="2"/>
        <v>44.800000000000004</v>
      </c>
      <c r="K9" s="9">
        <v>11</v>
      </c>
      <c r="L9" s="8">
        <f>SUM(K9*3)*-1</f>
        <v>-33</v>
      </c>
      <c r="N9" s="8">
        <f t="shared" si="3"/>
        <v>0</v>
      </c>
      <c r="O9" s="8">
        <v>40</v>
      </c>
      <c r="P9" s="11">
        <v>0</v>
      </c>
      <c r="Q9" s="11">
        <v>0</v>
      </c>
      <c r="R9" s="12">
        <f t="shared" si="6"/>
        <v>-23.199999999999996</v>
      </c>
      <c r="S9" s="11">
        <v>0</v>
      </c>
      <c r="T9" s="11">
        <f>SUM($R$14*0.05)*-1</f>
        <v>154.20000000000002</v>
      </c>
      <c r="U9" s="11">
        <v>0</v>
      </c>
      <c r="V9" s="11">
        <v>0</v>
      </c>
      <c r="W9" s="11">
        <v>0</v>
      </c>
      <c r="X9" s="11">
        <f>SUM($R$14*0.08)*-1</f>
        <v>246.72</v>
      </c>
      <c r="Y9" s="11">
        <v>0</v>
      </c>
      <c r="Z9" s="13">
        <v>0</v>
      </c>
      <c r="AA9" s="14">
        <f t="shared" si="4"/>
        <v>0</v>
      </c>
      <c r="AB9" s="14">
        <v>0</v>
      </c>
      <c r="AC9" s="11">
        <v>0</v>
      </c>
      <c r="AD9" s="15">
        <f t="shared" si="5"/>
        <v>377.72</v>
      </c>
    </row>
    <row r="10" spans="1:30" ht="12.75">
      <c r="A10" t="s">
        <v>36</v>
      </c>
      <c r="B10" s="8">
        <v>-150</v>
      </c>
      <c r="D10" s="9">
        <v>3</v>
      </c>
      <c r="E10" s="8">
        <f t="shared" si="0"/>
        <v>-30</v>
      </c>
      <c r="F10" s="23">
        <v>-5</v>
      </c>
      <c r="G10" s="10">
        <v>1970</v>
      </c>
      <c r="H10" s="10">
        <v>1611</v>
      </c>
      <c r="I10" s="9">
        <f t="shared" si="1"/>
        <v>359</v>
      </c>
      <c r="J10" s="8">
        <f t="shared" si="2"/>
        <v>71.8</v>
      </c>
      <c r="K10" s="9">
        <v>18</v>
      </c>
      <c r="L10" s="8">
        <v>-56</v>
      </c>
      <c r="M10" s="9">
        <v>5</v>
      </c>
      <c r="N10" s="8">
        <f t="shared" si="3"/>
        <v>-25</v>
      </c>
      <c r="P10" s="11">
        <v>50</v>
      </c>
      <c r="Q10" s="11">
        <v>0</v>
      </c>
      <c r="R10" s="12">
        <f t="shared" si="6"/>
        <v>-144.2</v>
      </c>
      <c r="S10" s="11">
        <f>SUM($R$14*0.1)*-1</f>
        <v>308.40000000000003</v>
      </c>
      <c r="T10" s="11">
        <v>0</v>
      </c>
      <c r="U10" s="11">
        <v>0</v>
      </c>
      <c r="V10" s="11">
        <f>SUM($R$14*0.08)*-1</f>
        <v>246.72</v>
      </c>
      <c r="W10" s="11">
        <v>0</v>
      </c>
      <c r="X10" s="11">
        <v>0</v>
      </c>
      <c r="Y10" s="11">
        <v>0</v>
      </c>
      <c r="Z10" s="13">
        <v>1</v>
      </c>
      <c r="AA10" s="14">
        <f t="shared" si="4"/>
        <v>-10</v>
      </c>
      <c r="AB10" s="14">
        <v>150</v>
      </c>
      <c r="AC10" s="11">
        <v>0</v>
      </c>
      <c r="AD10" s="15">
        <f t="shared" si="5"/>
        <v>550.9200000000001</v>
      </c>
    </row>
    <row r="11" spans="1:30" ht="12.75">
      <c r="A11" t="s">
        <v>37</v>
      </c>
      <c r="B11" s="8">
        <v>-150</v>
      </c>
      <c r="D11" s="9">
        <v>7</v>
      </c>
      <c r="E11" s="8">
        <f t="shared" si="0"/>
        <v>-70</v>
      </c>
      <c r="F11" s="23">
        <v>-5</v>
      </c>
      <c r="G11" s="10">
        <v>1622</v>
      </c>
      <c r="H11" s="10">
        <v>1821</v>
      </c>
      <c r="I11" s="9">
        <f t="shared" si="1"/>
        <v>-199</v>
      </c>
      <c r="J11" s="8">
        <f t="shared" si="2"/>
        <v>-39.800000000000004</v>
      </c>
      <c r="K11" s="9">
        <v>19</v>
      </c>
      <c r="L11" s="8">
        <v>-59</v>
      </c>
      <c r="N11" s="8">
        <f t="shared" si="3"/>
        <v>0</v>
      </c>
      <c r="P11" s="11">
        <v>0</v>
      </c>
      <c r="Q11" s="11">
        <v>0</v>
      </c>
      <c r="R11" s="12">
        <f t="shared" si="6"/>
        <v>-323.8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3">
        <v>3</v>
      </c>
      <c r="AA11" s="14">
        <f t="shared" si="4"/>
        <v>-30</v>
      </c>
      <c r="AB11" s="14">
        <v>150</v>
      </c>
      <c r="AC11" s="11">
        <v>0</v>
      </c>
      <c r="AD11" s="15">
        <f t="shared" si="5"/>
        <v>-203.8</v>
      </c>
    </row>
    <row r="12" spans="1:30" ht="12.75">
      <c r="A12" t="s">
        <v>38</v>
      </c>
      <c r="B12" s="8">
        <v>-150</v>
      </c>
      <c r="C12" s="8">
        <v>-25</v>
      </c>
      <c r="D12" s="9">
        <v>5</v>
      </c>
      <c r="E12" s="8">
        <f t="shared" si="0"/>
        <v>-50</v>
      </c>
      <c r="F12" s="23">
        <v>-5</v>
      </c>
      <c r="G12" s="10">
        <v>2019</v>
      </c>
      <c r="H12" s="10">
        <v>1736</v>
      </c>
      <c r="I12" s="9">
        <f t="shared" si="1"/>
        <v>283</v>
      </c>
      <c r="J12" s="8">
        <f t="shared" si="2"/>
        <v>56.6</v>
      </c>
      <c r="K12" s="9">
        <v>19</v>
      </c>
      <c r="L12" s="8">
        <f>SUM(K12*3)*-1</f>
        <v>-57</v>
      </c>
      <c r="M12" s="9">
        <v>3</v>
      </c>
      <c r="N12" s="8">
        <f t="shared" si="3"/>
        <v>-15</v>
      </c>
      <c r="P12" s="11">
        <v>0</v>
      </c>
      <c r="Q12" s="11">
        <v>0</v>
      </c>
      <c r="R12" s="12">
        <f t="shared" si="6"/>
        <v>-245.4</v>
      </c>
      <c r="S12" s="11">
        <v>0</v>
      </c>
      <c r="T12" s="11">
        <f>SUM($R$14*0.05)*-1</f>
        <v>154.20000000000002</v>
      </c>
      <c r="U12" s="11">
        <f>SUM($R$14*0.2)*-1</f>
        <v>616.8000000000001</v>
      </c>
      <c r="V12" s="11">
        <v>0</v>
      </c>
      <c r="W12" s="11">
        <v>0</v>
      </c>
      <c r="X12" s="11">
        <v>0</v>
      </c>
      <c r="Y12" s="11">
        <f>SUM($R$14*0.04)*-1</f>
        <v>123.36</v>
      </c>
      <c r="Z12" s="13">
        <v>1</v>
      </c>
      <c r="AA12" s="14">
        <f t="shared" si="4"/>
        <v>-10</v>
      </c>
      <c r="AB12" s="14">
        <v>150</v>
      </c>
      <c r="AC12" s="11">
        <v>0</v>
      </c>
      <c r="AD12" s="15">
        <f t="shared" si="5"/>
        <v>788.9600000000002</v>
      </c>
    </row>
    <row r="13" spans="1:30" ht="13.5" thickBot="1">
      <c r="A13" t="s">
        <v>39</v>
      </c>
      <c r="B13" s="8">
        <v>-150</v>
      </c>
      <c r="D13" s="9">
        <v>11</v>
      </c>
      <c r="E13" s="8">
        <f t="shared" si="0"/>
        <v>-110</v>
      </c>
      <c r="F13" s="23">
        <v>-5</v>
      </c>
      <c r="G13" s="10">
        <v>1864</v>
      </c>
      <c r="H13" s="10">
        <v>2290</v>
      </c>
      <c r="I13" s="9">
        <f t="shared" si="1"/>
        <v>-426</v>
      </c>
      <c r="J13" s="8">
        <f t="shared" si="2"/>
        <v>-85.2</v>
      </c>
      <c r="K13" s="9">
        <v>11</v>
      </c>
      <c r="L13" s="8">
        <f>SUM(K13*3)*-1</f>
        <v>-33</v>
      </c>
      <c r="M13" s="9">
        <v>3</v>
      </c>
      <c r="N13" s="8">
        <f t="shared" si="3"/>
        <v>-15</v>
      </c>
      <c r="P13" s="11">
        <v>0</v>
      </c>
      <c r="Q13" s="11">
        <v>0</v>
      </c>
      <c r="R13" s="12">
        <f t="shared" si="6"/>
        <v>-398.2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3">
        <v>2</v>
      </c>
      <c r="AA13" s="14">
        <f t="shared" si="4"/>
        <v>-20</v>
      </c>
      <c r="AB13" s="14">
        <v>150</v>
      </c>
      <c r="AC13" s="11">
        <v>0</v>
      </c>
      <c r="AD13" s="15">
        <f t="shared" si="5"/>
        <v>-268.2</v>
      </c>
    </row>
    <row r="14" spans="1:30" ht="13.5" thickBot="1">
      <c r="A14" s="16" t="s">
        <v>40</v>
      </c>
      <c r="B14" s="12">
        <f aca="true" t="shared" si="7" ref="B14:W14">SUM(B2:B13)</f>
        <v>-1650</v>
      </c>
      <c r="C14" s="12">
        <f>SUM(C2:C13)</f>
        <v>-125</v>
      </c>
      <c r="D14" s="17">
        <f t="shared" si="7"/>
        <v>84</v>
      </c>
      <c r="E14" s="12">
        <f t="shared" si="7"/>
        <v>-840</v>
      </c>
      <c r="F14" s="12">
        <f t="shared" si="7"/>
        <v>0</v>
      </c>
      <c r="G14" s="17">
        <f t="shared" si="7"/>
        <v>22428</v>
      </c>
      <c r="H14" s="17">
        <f t="shared" si="7"/>
        <v>22428</v>
      </c>
      <c r="I14" s="17">
        <f t="shared" si="7"/>
        <v>0</v>
      </c>
      <c r="J14" s="12">
        <f t="shared" si="7"/>
        <v>0</v>
      </c>
      <c r="K14" s="17">
        <f t="shared" si="7"/>
        <v>164</v>
      </c>
      <c r="L14" s="12">
        <f t="shared" si="7"/>
        <v>-504</v>
      </c>
      <c r="M14" s="17">
        <f t="shared" si="7"/>
        <v>21</v>
      </c>
      <c r="N14" s="12">
        <f t="shared" si="7"/>
        <v>-105</v>
      </c>
      <c r="O14" s="12">
        <f t="shared" si="7"/>
        <v>40</v>
      </c>
      <c r="P14" s="12">
        <f t="shared" si="7"/>
        <v>50</v>
      </c>
      <c r="Q14" s="12">
        <f t="shared" si="7"/>
        <v>50</v>
      </c>
      <c r="R14" s="18">
        <f t="shared" si="7"/>
        <v>-3084</v>
      </c>
      <c r="S14" s="12">
        <f t="shared" si="7"/>
        <v>925.2</v>
      </c>
      <c r="T14" s="12">
        <f t="shared" si="7"/>
        <v>462.6</v>
      </c>
      <c r="U14" s="12">
        <f t="shared" si="7"/>
        <v>616.8000000000001</v>
      </c>
      <c r="V14" s="12">
        <f t="shared" si="7"/>
        <v>246.72</v>
      </c>
      <c r="W14" s="12">
        <f t="shared" si="7"/>
        <v>462.59999999999997</v>
      </c>
      <c r="X14" s="12">
        <f>SUM(X3:X13)</f>
        <v>246.72</v>
      </c>
      <c r="Y14" s="12">
        <f>SUM(Y2:Y13)</f>
        <v>123.36</v>
      </c>
      <c r="Z14" s="17">
        <f>SUM(Z2:Z13)</f>
        <v>16</v>
      </c>
      <c r="AA14" s="19">
        <f>SUM(AA2:AA13)</f>
        <v>-160</v>
      </c>
      <c r="AB14" s="20">
        <f>SUM(AB2:AB13)</f>
        <v>1650</v>
      </c>
      <c r="AC14" s="21">
        <f>SUM(AC2:AC13)</f>
        <v>80</v>
      </c>
      <c r="AD14" s="18">
        <f>SUM(AD2:AD13)-(AA14+AB14+AC14)</f>
        <v>0</v>
      </c>
    </row>
    <row r="17" spans="19:26" ht="12.75">
      <c r="S17" s="11">
        <f>SUM($R$14*0.1)*-1</f>
        <v>308.40000000000003</v>
      </c>
      <c r="T17" s="11">
        <f>SUM($R$14*0.05)*-1</f>
        <v>154.20000000000002</v>
      </c>
      <c r="U17" s="11">
        <f>SUM($R$14*0.2)*-1</f>
        <v>616.8000000000001</v>
      </c>
      <c r="V17" s="11">
        <f>SUM($R$14*0.08)*-1</f>
        <v>246.72</v>
      </c>
      <c r="W17" s="11">
        <f>SUM($R$14*0.15)*-1</f>
        <v>462.59999999999997</v>
      </c>
      <c r="X17" s="11">
        <f>SUM($R$14*0.08)*-1</f>
        <v>246.72</v>
      </c>
      <c r="Y17" s="11">
        <f>SUM($R$14*0.04)*-1</f>
        <v>123.36</v>
      </c>
      <c r="Z17" s="13"/>
    </row>
    <row r="18" ht="12.75">
      <c r="Z18" s="13"/>
    </row>
    <row r="19" ht="12.75">
      <c r="Z19" s="13"/>
    </row>
    <row r="20" ht="12.75">
      <c r="Z20" s="13"/>
    </row>
    <row r="21" ht="12.75">
      <c r="Z21" s="13"/>
    </row>
    <row r="22" ht="12.75">
      <c r="Z22" s="13"/>
    </row>
    <row r="23" ht="12.75">
      <c r="Z23" s="13"/>
    </row>
    <row r="24" ht="12.75">
      <c r="Z24" s="13"/>
    </row>
    <row r="25" ht="12.75">
      <c r="Z25" s="13"/>
    </row>
    <row r="26" ht="12.75">
      <c r="Z26" s="13"/>
    </row>
  </sheetData>
  <sheetProtection password="ECD2" sheet="1" objects="1" scenarios="1"/>
  <printOptions gridLines="1"/>
  <pageMargins left="0.25" right="0.25" top="1" bottom="1" header="0.5" footer="0.5"/>
  <pageSetup fitToHeight="0" fitToWidth="2" horizontalDpi="600" verticalDpi="600" orientation="landscape" scale="72" r:id="rId2"/>
  <headerFooter alignWithMargins="0">
    <oddHeader>&amp;C&amp;"American Classic,Bold Italic"&amp;20SFFL 1999 Final Money Stats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McGonigal</dc:creator>
  <cp:keywords/>
  <dc:description/>
  <cp:lastModifiedBy>Bryan McGonigal</cp:lastModifiedBy>
  <cp:lastPrinted>2002-01-10T00:38:22Z</cp:lastPrinted>
  <dcterms:created xsi:type="dcterms:W3CDTF">2001-01-05T11:48:07Z</dcterms:created>
  <dcterms:modified xsi:type="dcterms:W3CDTF">2002-01-10T00:38:49Z</dcterms:modified>
  <cp:category/>
  <cp:version/>
  <cp:contentType/>
  <cp:contentStatus/>
</cp:coreProperties>
</file>